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0" yWindow="2020" windowWidth="26320" windowHeight="13580" activeTab="0"/>
  </bookViews>
  <sheets>
    <sheet name="Summary" sheetId="1" r:id="rId1"/>
    <sheet name="Payroll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<sst xmlns="http://schemas.openxmlformats.org/spreadsheetml/2006/main" count="238" uniqueCount="118">
  <si>
    <t xml:space="preserve">  Training (Continuing)</t>
  </si>
  <si>
    <t xml:space="preserve">  Medical Direction Fee</t>
  </si>
  <si>
    <t xml:space="preserve">  Telephone</t>
  </si>
  <si>
    <t xml:space="preserve">  Transport Expense</t>
  </si>
  <si>
    <t xml:space="preserve">  Uniform </t>
  </si>
  <si>
    <t xml:space="preserve">  Utilities</t>
  </si>
  <si>
    <t xml:space="preserve">  Vehicle Repair &amp; Maintenance</t>
  </si>
  <si>
    <t xml:space="preserve">  Public Relations</t>
  </si>
  <si>
    <t>Total</t>
  </si>
  <si>
    <t xml:space="preserve">  Travel</t>
  </si>
  <si>
    <t xml:space="preserve">  Board Reimbursement</t>
  </si>
  <si>
    <t>Pro Forma Budget</t>
  </si>
  <si>
    <t>Title</t>
  </si>
  <si>
    <t>Starting</t>
  </si>
  <si>
    <t>Hourly</t>
  </si>
  <si>
    <t xml:space="preserve">Hourly </t>
  </si>
  <si>
    <t>Midpoint</t>
  </si>
  <si>
    <t>Maximum</t>
  </si>
  <si>
    <t xml:space="preserve">Annual </t>
  </si>
  <si>
    <t>FICA</t>
  </si>
  <si>
    <t>Retirement</t>
  </si>
  <si>
    <t>Health Ins</t>
  </si>
  <si>
    <t>Medicare</t>
  </si>
  <si>
    <t>Paramedic</t>
  </si>
  <si>
    <t>EMT-Intermediate</t>
  </si>
  <si>
    <t>EMT-Basic /IV</t>
  </si>
  <si>
    <t>QRT Manager</t>
  </si>
  <si>
    <t>Unemploy.</t>
  </si>
  <si>
    <t>Care Van Driver</t>
  </si>
  <si>
    <t>Part Time EMT (Any Level)</t>
  </si>
  <si>
    <t>Totals</t>
  </si>
  <si>
    <t>Total Administration</t>
  </si>
  <si>
    <t>Total Operations</t>
  </si>
  <si>
    <t>Total QRT Program</t>
  </si>
  <si>
    <t>Total  Operating Expenses</t>
  </si>
  <si>
    <t xml:space="preserve">  Medical Equipment &amp; Supplies</t>
  </si>
  <si>
    <t>Capital Expense</t>
  </si>
  <si>
    <t xml:space="preserve">  Overtime</t>
  </si>
  <si>
    <t>Total Capital Expenses</t>
  </si>
  <si>
    <t xml:space="preserve">  Contract CP Evaluator</t>
  </si>
  <si>
    <t>Total Revenue</t>
  </si>
  <si>
    <t>Total Expense</t>
  </si>
  <si>
    <t>Net</t>
  </si>
  <si>
    <t>On-Call Pay</t>
  </si>
  <si>
    <t>EMS Educator (Shared)</t>
  </si>
  <si>
    <t xml:space="preserve">  Capital Purchases (QRT &amp; Education)</t>
  </si>
  <si>
    <t xml:space="preserve">  Capital Purchases (Ambulance Ops)</t>
  </si>
  <si>
    <t xml:space="preserve">  Construction Fund</t>
  </si>
  <si>
    <t xml:space="preserve">  Dues &amp; Subscriptions</t>
  </si>
  <si>
    <t xml:space="preserve">  Maintenance Contracts</t>
  </si>
  <si>
    <t>HRSA Grant Expenditures</t>
  </si>
  <si>
    <t>Rural Health Grant</t>
  </si>
  <si>
    <t>Benefits, Taxes, Retirement</t>
  </si>
  <si>
    <t>Personnel</t>
  </si>
  <si>
    <t>Total Personnel</t>
  </si>
  <si>
    <t>Revenue</t>
  </si>
  <si>
    <t>Contractor/Evaluation</t>
  </si>
  <si>
    <t>7 Community Paramedics</t>
  </si>
  <si>
    <t xml:space="preserve">  Capital Purchases (Vehicles)</t>
  </si>
  <si>
    <t xml:space="preserve">  Fuel and Oil (3 vehicles/40K miles/yr Rural)</t>
  </si>
  <si>
    <t xml:space="preserve">  Community Outreach 3 Rural communities</t>
  </si>
  <si>
    <t xml:space="preserve">  Telephone/Cellular/Aircard</t>
  </si>
  <si>
    <t xml:space="preserve">  Travel (Includes Trip to IRCP for 5 people)</t>
  </si>
  <si>
    <t xml:space="preserve">  Indirect Costs</t>
  </si>
  <si>
    <t>Total  Operating</t>
  </si>
  <si>
    <t>Total Capital</t>
  </si>
  <si>
    <t>Statewide Admin Salary 1.5 FTE</t>
  </si>
  <si>
    <t>2 Coordinators/2 FTE</t>
  </si>
  <si>
    <t>Travel and Per Diem for Instructors</t>
  </si>
  <si>
    <t>2 rooms, 5 nights, 2 weeks, $100 for meals and mileage per day</t>
  </si>
  <si>
    <t>Language Line Community Paramedic</t>
  </si>
  <si>
    <t>Spanish Class Imersion Class</t>
  </si>
  <si>
    <t>5% need</t>
  </si>
  <si>
    <t>12 hours per day 6 days per week needing language line 5% of time</t>
  </si>
  <si>
    <t>Staff Overtime for Class</t>
  </si>
  <si>
    <t>Program Manager (Contract or .5 FTE)</t>
  </si>
  <si>
    <t>Community Paramedic</t>
  </si>
  <si>
    <t>Grant Income Foundations</t>
  </si>
  <si>
    <t>Grant Income State</t>
  </si>
  <si>
    <t>Grant Income Federal</t>
  </si>
  <si>
    <t>WECAD Contribution</t>
  </si>
  <si>
    <t>WECAD Community Paramedic</t>
  </si>
  <si>
    <t>Income</t>
  </si>
  <si>
    <t>Category</t>
  </si>
  <si>
    <t xml:space="preserve">  Ambulance Fees</t>
  </si>
  <si>
    <t xml:space="preserve"> </t>
  </si>
  <si>
    <t>Total Income</t>
  </si>
  <si>
    <t xml:space="preserve">  Misc. Income</t>
  </si>
  <si>
    <t xml:space="preserve">  RETAC Grants</t>
  </si>
  <si>
    <t xml:space="preserve">  Salaries</t>
  </si>
  <si>
    <t xml:space="preserve">  FICA</t>
  </si>
  <si>
    <t xml:space="preserve">  Medicare Tax</t>
  </si>
  <si>
    <t xml:space="preserve">  State Unemployment</t>
  </si>
  <si>
    <t xml:space="preserve">  </t>
  </si>
  <si>
    <t xml:space="preserve">  Workers Comp</t>
  </si>
  <si>
    <t xml:space="preserve">  Retirement</t>
  </si>
  <si>
    <t xml:space="preserve">  Health Insurance</t>
  </si>
  <si>
    <t>Payroll Expense</t>
  </si>
  <si>
    <t>Operations Expense</t>
  </si>
  <si>
    <t>Total Payroll Expense</t>
  </si>
  <si>
    <t xml:space="preserve">  Accounting Fees</t>
  </si>
  <si>
    <t xml:space="preserve">  Bank Charges</t>
  </si>
  <si>
    <t xml:space="preserve">  Communications Equipment</t>
  </si>
  <si>
    <t xml:space="preserve">  Computer Equipment</t>
  </si>
  <si>
    <t xml:space="preserve">  Election Costs</t>
  </si>
  <si>
    <t xml:space="preserve">  Emergency Reserve (3%)</t>
  </si>
  <si>
    <t xml:space="preserve">  Gas and Oil</t>
  </si>
  <si>
    <t xml:space="preserve">  Insurance</t>
  </si>
  <si>
    <t xml:space="preserve">  Lease Interest</t>
  </si>
  <si>
    <t xml:space="preserve">  Lease Principal </t>
  </si>
  <si>
    <t xml:space="preserve">  Legal Fees</t>
  </si>
  <si>
    <t xml:space="preserve">  Misc Expenses</t>
  </si>
  <si>
    <t xml:space="preserve">  Office Supplies &amp; Postage</t>
  </si>
  <si>
    <t xml:space="preserve">  Building Repairs</t>
  </si>
  <si>
    <t>Administration</t>
  </si>
  <si>
    <t xml:space="preserve">  Training (Initial)</t>
  </si>
  <si>
    <t>Community Paramedic TAC Tool Kit The Paramedic Foundation</t>
  </si>
  <si>
    <t>Website Design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</si>
</sst>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?_);_(@_)"/>
    <numFmt numFmtId="168" formatCode="_(&quot;$&quot;* #,##0.0000_);_(&quot;$&quot;* \(#,##0.0000\);_(&quot;$&quot;* &quot;-&quot;????_);_(@_)"/>
    <numFmt numFmtId="169" formatCode="_(* #,##0.0_);_(* \(#,##0.0\);_(* &quot;-&quot;?_);_(@_)"/>
    <numFmt numFmtId="170" formatCode="0.0"/>
    <numFmt numFmtId="171" formatCode="0.000"/>
    <numFmt numFmtId="172" formatCode="_(* #,##0.000_);_(* \(#,##0.000\);_(* &quot;-&quot;???_);_(@_)"/>
    <numFmt numFmtId="173" formatCode="_(&quot;$&quot;* #,##0.0000_);_(&quot;$&quot;* \(#,##0.0000\);_(&quot;$&quot;* &quot;-&quot;??_);_(@_)"/>
    <numFmt numFmtId="174" formatCode="&quot;$&quot;#,##0"/>
  </numFmts>
  <fonts count="4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3" fillId="0" borderId="0" xfId="0" applyFont="1" applyAlignment="1">
      <alignment/>
    </xf>
    <xf numFmtId="166" fontId="3" fillId="0" borderId="0" xfId="44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4" fontId="3" fillId="0" borderId="0" xfId="44" applyFont="1" applyAlignment="1">
      <alignment/>
    </xf>
    <xf numFmtId="44" fontId="2" fillId="0" borderId="0" xfId="44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1" fontId="0" fillId="0" borderId="0" xfId="0" applyNumberFormat="1" applyAlignment="1">
      <alignment horizontal="left"/>
    </xf>
    <xf numFmtId="44" fontId="2" fillId="0" borderId="0" xfId="44" applyFont="1" applyAlignment="1">
      <alignment/>
    </xf>
    <xf numFmtId="166" fontId="2" fillId="0" borderId="0" xfId="44" applyNumberFormat="1" applyFont="1" applyAlignment="1">
      <alignment/>
    </xf>
    <xf numFmtId="44" fontId="0" fillId="0" borderId="0" xfId="0" applyNumberFormat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5" fontId="2" fillId="0" borderId="0" xfId="44" applyNumberFormat="1" applyFont="1" applyAlignment="1">
      <alignment/>
    </xf>
    <xf numFmtId="3" fontId="2" fillId="0" borderId="0" xfId="0" applyNumberFormat="1" applyFont="1" applyAlignment="1">
      <alignment/>
    </xf>
    <xf numFmtId="42" fontId="0" fillId="0" borderId="0" xfId="44" applyNumberFormat="1" applyFont="1" applyAlignment="1">
      <alignment/>
    </xf>
    <xf numFmtId="42" fontId="3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1">
      <selection activeCell="H16" sqref="H16"/>
    </sheetView>
  </sheetViews>
  <sheetFormatPr defaultColWidth="8.8515625" defaultRowHeight="12.75"/>
  <cols>
    <col min="1" max="1" width="33.421875" style="0" customWidth="1"/>
    <col min="2" max="2" width="14.421875" style="0" hidden="1" customWidth="1"/>
    <col min="3" max="3" width="15.7109375" style="0" customWidth="1"/>
    <col min="4" max="4" width="19.421875" style="0" bestFit="1" customWidth="1"/>
    <col min="5" max="5" width="22.140625" style="0" hidden="1" customWidth="1"/>
    <col min="6" max="6" width="15.7109375" style="0" customWidth="1"/>
    <col min="7" max="7" width="6.140625" style="0" customWidth="1"/>
  </cols>
  <sheetData>
    <row r="1" ht="18">
      <c r="A1" s="1" t="s">
        <v>116</v>
      </c>
    </row>
    <row r="2" spans="1:5" ht="18">
      <c r="A2" s="1" t="s">
        <v>11</v>
      </c>
      <c r="E2" s="20"/>
    </row>
    <row r="4" spans="1:4" ht="12">
      <c r="A4" s="7" t="s">
        <v>83</v>
      </c>
      <c r="B4" s="8">
        <v>2009</v>
      </c>
      <c r="C4" s="8">
        <v>2016</v>
      </c>
      <c r="D4">
        <v>2017</v>
      </c>
    </row>
    <row r="5" ht="12">
      <c r="A5" s="3" t="s">
        <v>82</v>
      </c>
    </row>
    <row r="6" spans="2:4" ht="12">
      <c r="B6" s="4">
        <v>0</v>
      </c>
      <c r="C6" s="4">
        <v>0</v>
      </c>
      <c r="D6" s="30">
        <v>0</v>
      </c>
    </row>
    <row r="7" spans="2:4" ht="12">
      <c r="B7" s="4">
        <v>0</v>
      </c>
      <c r="C7" s="4">
        <v>0</v>
      </c>
      <c r="D7" s="30">
        <v>0</v>
      </c>
    </row>
    <row r="8" spans="1:4" ht="12">
      <c r="A8" s="5" t="s">
        <v>86</v>
      </c>
      <c r="B8" s="6">
        <f>SUM(B6:B7)</f>
        <v>0</v>
      </c>
      <c r="C8" s="6">
        <f>SUM(C6:C7)</f>
        <v>0</v>
      </c>
      <c r="D8" s="31">
        <f>SUM(D6:D7)</f>
        <v>0</v>
      </c>
    </row>
    <row r="9" spans="2:3" ht="12">
      <c r="B9" s="2"/>
      <c r="C9" s="2"/>
    </row>
    <row r="10" spans="1:6" ht="12">
      <c r="A10" s="3" t="s">
        <v>97</v>
      </c>
      <c r="B10" s="2"/>
      <c r="C10" s="10" t="s">
        <v>114</v>
      </c>
      <c r="D10" s="11" t="s">
        <v>114</v>
      </c>
      <c r="E10" s="11" t="s">
        <v>50</v>
      </c>
      <c r="F10" s="11" t="s">
        <v>8</v>
      </c>
    </row>
    <row r="11" spans="1:6" ht="12">
      <c r="A11" t="s">
        <v>89</v>
      </c>
      <c r="B11" s="2"/>
      <c r="C11" s="4">
        <f>Payroll!E30/2</f>
        <v>0</v>
      </c>
      <c r="D11" s="4">
        <f>Payroll!E30/2</f>
        <v>0</v>
      </c>
      <c r="E11" s="4">
        <f>Payroll!E34</f>
        <v>0</v>
      </c>
      <c r="F11" s="16">
        <f>SUM(C11:E11)</f>
        <v>0</v>
      </c>
    </row>
    <row r="12" spans="1:6" ht="12">
      <c r="A12" t="s">
        <v>90</v>
      </c>
      <c r="B12" s="2"/>
      <c r="C12" s="4">
        <f>Payroll!H8</f>
        <v>0</v>
      </c>
      <c r="D12" s="4">
        <f>Payroll!H30</f>
        <v>0</v>
      </c>
      <c r="E12" s="4">
        <f>Payroll!H34</f>
        <v>0</v>
      </c>
      <c r="F12" s="16">
        <f aca="true" t="shared" si="0" ref="F12:F20">SUM(C12:E12)</f>
        <v>0</v>
      </c>
    </row>
    <row r="13" spans="1:6" ht="12">
      <c r="A13" t="s">
        <v>91</v>
      </c>
      <c r="B13" s="2"/>
      <c r="C13" s="4">
        <f>Payroll!I8</f>
        <v>0</v>
      </c>
      <c r="D13" s="4">
        <f>Payroll!I30</f>
        <v>0</v>
      </c>
      <c r="E13" s="4">
        <f>Payroll!I34</f>
        <v>0</v>
      </c>
      <c r="F13" s="16">
        <f t="shared" si="0"/>
        <v>0</v>
      </c>
    </row>
    <row r="14" spans="1:6" ht="12">
      <c r="A14" t="s">
        <v>92</v>
      </c>
      <c r="B14" s="2"/>
      <c r="C14" s="4">
        <f>Payroll!J8</f>
        <v>0</v>
      </c>
      <c r="D14" s="4">
        <f>Payroll!J30</f>
        <v>0</v>
      </c>
      <c r="E14" s="4">
        <f>Payroll!J34</f>
        <v>0</v>
      </c>
      <c r="F14" s="16">
        <f t="shared" si="0"/>
        <v>0</v>
      </c>
    </row>
    <row r="15" spans="1:6" ht="12">
      <c r="A15" t="s">
        <v>94</v>
      </c>
      <c r="B15" s="2"/>
      <c r="C15" s="4">
        <v>0</v>
      </c>
      <c r="D15" s="4">
        <v>0</v>
      </c>
      <c r="E15" s="4">
        <v>0</v>
      </c>
      <c r="F15" s="16">
        <f t="shared" si="0"/>
        <v>0</v>
      </c>
    </row>
    <row r="16" spans="1:6" ht="12">
      <c r="A16" t="s">
        <v>95</v>
      </c>
      <c r="B16" s="2"/>
      <c r="C16" s="4">
        <f>Payroll!F8</f>
        <v>0</v>
      </c>
      <c r="D16" s="4">
        <f>Payroll!F30</f>
        <v>0</v>
      </c>
      <c r="E16" s="4">
        <f>Payroll!F34</f>
        <v>0</v>
      </c>
      <c r="F16" s="16">
        <f t="shared" si="0"/>
        <v>0</v>
      </c>
    </row>
    <row r="17" spans="1:6" ht="12">
      <c r="A17" t="s">
        <v>96</v>
      </c>
      <c r="B17" s="2"/>
      <c r="C17" s="4">
        <f>Payroll!G8</f>
        <v>0</v>
      </c>
      <c r="D17" s="4">
        <f>Payroll!G30</f>
        <v>0</v>
      </c>
      <c r="E17" s="4">
        <f>Payroll!G34</f>
        <v>0</v>
      </c>
      <c r="F17" s="16">
        <f>SUM(C17:E17)</f>
        <v>0</v>
      </c>
    </row>
    <row r="18" spans="1:6" ht="12">
      <c r="A18" t="s">
        <v>39</v>
      </c>
      <c r="B18" s="2"/>
      <c r="C18" s="4">
        <v>0</v>
      </c>
      <c r="D18" s="4"/>
      <c r="E18" s="4"/>
      <c r="F18" s="16"/>
    </row>
    <row r="19" spans="1:6" ht="12">
      <c r="A19" t="s">
        <v>37</v>
      </c>
      <c r="B19" s="2"/>
      <c r="C19" s="4">
        <v>0</v>
      </c>
      <c r="D19" s="4">
        <v>0</v>
      </c>
      <c r="E19" s="4">
        <v>0</v>
      </c>
      <c r="F19" s="16">
        <f>SUM(C19:E19)</f>
        <v>0</v>
      </c>
    </row>
    <row r="20" spans="1:7" ht="15">
      <c r="A20" s="5" t="s">
        <v>99</v>
      </c>
      <c r="B20" s="9"/>
      <c r="C20" s="6">
        <f>SUM(C11:C19)</f>
        <v>0</v>
      </c>
      <c r="D20" s="6">
        <f>SUM(D11:D19)</f>
        <v>0</v>
      </c>
      <c r="E20" s="6">
        <f>SUM(E11:E19)</f>
        <v>0</v>
      </c>
      <c r="F20" s="18">
        <f t="shared" si="0"/>
        <v>0</v>
      </c>
      <c r="G20" s="13">
        <f>F20-F11</f>
        <v>0</v>
      </c>
    </row>
    <row r="21" spans="2:5" ht="12">
      <c r="B21" s="2"/>
      <c r="C21" s="4"/>
      <c r="D21" s="4"/>
      <c r="E21" s="4"/>
    </row>
    <row r="22" spans="1:5" ht="12">
      <c r="A22" s="3" t="s">
        <v>98</v>
      </c>
      <c r="B22" s="2"/>
      <c r="C22" s="4"/>
      <c r="D22" s="4"/>
      <c r="E22" s="4"/>
    </row>
    <row r="23" spans="1:6" ht="12">
      <c r="A23" t="s">
        <v>100</v>
      </c>
      <c r="B23" s="2"/>
      <c r="C23" s="4">
        <v>0</v>
      </c>
      <c r="D23" s="4">
        <v>0</v>
      </c>
      <c r="E23" s="4">
        <v>0</v>
      </c>
      <c r="F23" s="16">
        <f aca="true" t="shared" si="1" ref="F23:F50">SUM(C23:E23)</f>
        <v>0</v>
      </c>
    </row>
    <row r="24" spans="1:6" ht="12">
      <c r="A24" t="s">
        <v>101</v>
      </c>
      <c r="B24" s="2"/>
      <c r="C24" s="4">
        <v>0</v>
      </c>
      <c r="D24" s="4">
        <v>0</v>
      </c>
      <c r="E24" s="4">
        <v>0</v>
      </c>
      <c r="F24" s="16">
        <f t="shared" si="1"/>
        <v>0</v>
      </c>
    </row>
    <row r="25" spans="1:6" ht="12">
      <c r="A25" t="s">
        <v>10</v>
      </c>
      <c r="B25" s="2"/>
      <c r="C25" s="4">
        <v>0</v>
      </c>
      <c r="D25" s="4">
        <v>0</v>
      </c>
      <c r="E25" s="4">
        <v>0</v>
      </c>
      <c r="F25" s="16">
        <f t="shared" si="1"/>
        <v>0</v>
      </c>
    </row>
    <row r="26" spans="1:6" ht="12">
      <c r="A26" t="s">
        <v>113</v>
      </c>
      <c r="B26" s="2"/>
      <c r="C26" s="4">
        <v>0</v>
      </c>
      <c r="D26" s="4">
        <v>0</v>
      </c>
      <c r="E26" s="4">
        <v>0</v>
      </c>
      <c r="F26" s="16">
        <f t="shared" si="1"/>
        <v>0</v>
      </c>
    </row>
    <row r="27" spans="1:6" ht="12">
      <c r="A27" t="s">
        <v>102</v>
      </c>
      <c r="B27" s="2"/>
      <c r="C27" s="4"/>
      <c r="D27" s="4">
        <v>0</v>
      </c>
      <c r="E27" s="4">
        <v>0</v>
      </c>
      <c r="F27" s="16">
        <f t="shared" si="1"/>
        <v>0</v>
      </c>
    </row>
    <row r="28" spans="1:6" ht="12">
      <c r="A28" t="s">
        <v>103</v>
      </c>
      <c r="B28" s="2"/>
      <c r="C28" s="4">
        <v>0</v>
      </c>
      <c r="D28" s="4">
        <v>0</v>
      </c>
      <c r="E28" s="4">
        <v>0</v>
      </c>
      <c r="F28" s="16">
        <f t="shared" si="1"/>
        <v>0</v>
      </c>
    </row>
    <row r="29" spans="1:6" ht="12">
      <c r="A29" t="s">
        <v>48</v>
      </c>
      <c r="B29" s="2"/>
      <c r="C29" s="4">
        <v>0</v>
      </c>
      <c r="D29" s="4"/>
      <c r="E29" s="4"/>
      <c r="F29" s="16">
        <f t="shared" si="1"/>
        <v>0</v>
      </c>
    </row>
    <row r="30" spans="1:6" ht="12">
      <c r="A30" t="s">
        <v>104</v>
      </c>
      <c r="B30" s="2"/>
      <c r="C30" s="4">
        <v>0</v>
      </c>
      <c r="D30" s="4">
        <v>0</v>
      </c>
      <c r="E30" s="4">
        <v>0</v>
      </c>
      <c r="F30" s="16">
        <f t="shared" si="1"/>
        <v>0</v>
      </c>
    </row>
    <row r="31" spans="1:6" ht="12">
      <c r="A31" t="s">
        <v>105</v>
      </c>
      <c r="B31" s="2"/>
      <c r="C31" s="4">
        <v>0</v>
      </c>
      <c r="D31" s="4">
        <v>0</v>
      </c>
      <c r="E31" s="4">
        <v>0</v>
      </c>
      <c r="F31" s="16">
        <f t="shared" si="1"/>
        <v>0</v>
      </c>
    </row>
    <row r="32" spans="1:6" ht="12">
      <c r="A32" t="s">
        <v>106</v>
      </c>
      <c r="B32" s="2"/>
      <c r="C32" s="4">
        <v>0</v>
      </c>
      <c r="D32" s="4">
        <v>0</v>
      </c>
      <c r="E32" s="4">
        <v>0</v>
      </c>
      <c r="F32" s="16">
        <f t="shared" si="1"/>
        <v>0</v>
      </c>
    </row>
    <row r="33" spans="1:6" ht="12">
      <c r="A33" t="s">
        <v>107</v>
      </c>
      <c r="B33" s="2"/>
      <c r="C33" s="4">
        <v>0</v>
      </c>
      <c r="D33" s="4">
        <v>0</v>
      </c>
      <c r="E33" s="4">
        <v>0</v>
      </c>
      <c r="F33" s="16">
        <f t="shared" si="1"/>
        <v>0</v>
      </c>
    </row>
    <row r="34" spans="1:6" ht="12">
      <c r="A34" t="s">
        <v>108</v>
      </c>
      <c r="B34" s="2"/>
      <c r="C34" s="4">
        <v>0</v>
      </c>
      <c r="D34" s="4">
        <v>0</v>
      </c>
      <c r="E34" s="4">
        <v>0</v>
      </c>
      <c r="F34" s="16">
        <f t="shared" si="1"/>
        <v>0</v>
      </c>
    </row>
    <row r="35" spans="1:6" ht="12">
      <c r="A35" t="s">
        <v>109</v>
      </c>
      <c r="B35" s="2"/>
      <c r="C35" s="4">
        <v>0</v>
      </c>
      <c r="D35" s="4">
        <v>0</v>
      </c>
      <c r="E35" s="4">
        <v>0</v>
      </c>
      <c r="F35" s="16">
        <f t="shared" si="1"/>
        <v>0</v>
      </c>
    </row>
    <row r="36" spans="1:6" ht="12">
      <c r="A36" t="s">
        <v>110</v>
      </c>
      <c r="B36" s="2"/>
      <c r="C36" s="4">
        <v>0</v>
      </c>
      <c r="D36" s="4">
        <v>0</v>
      </c>
      <c r="E36" s="4">
        <v>0</v>
      </c>
      <c r="F36" s="16">
        <f t="shared" si="1"/>
        <v>0</v>
      </c>
    </row>
    <row r="37" spans="1:6" ht="12">
      <c r="A37" t="s">
        <v>49</v>
      </c>
      <c r="B37" s="2"/>
      <c r="C37" s="4">
        <v>0</v>
      </c>
      <c r="D37" s="4"/>
      <c r="E37" s="4"/>
      <c r="F37" s="16">
        <f t="shared" si="1"/>
        <v>0</v>
      </c>
    </row>
    <row r="38" spans="1:6" ht="12">
      <c r="A38" t="s">
        <v>1</v>
      </c>
      <c r="B38" s="2"/>
      <c r="C38" s="4">
        <v>0</v>
      </c>
      <c r="D38" s="4">
        <v>0</v>
      </c>
      <c r="E38" s="4">
        <v>0</v>
      </c>
      <c r="F38" s="16">
        <f t="shared" si="1"/>
        <v>0</v>
      </c>
    </row>
    <row r="39" spans="1:6" ht="12">
      <c r="A39" t="s">
        <v>35</v>
      </c>
      <c r="B39" s="2"/>
      <c r="C39" s="4">
        <v>0</v>
      </c>
      <c r="D39" s="4">
        <v>0</v>
      </c>
      <c r="E39" s="4">
        <v>0</v>
      </c>
      <c r="F39" s="16">
        <f t="shared" si="1"/>
        <v>0</v>
      </c>
    </row>
    <row r="40" spans="1:6" ht="12">
      <c r="A40" t="s">
        <v>111</v>
      </c>
      <c r="B40" s="2"/>
      <c r="C40" s="4">
        <v>0</v>
      </c>
      <c r="D40" s="4">
        <v>0</v>
      </c>
      <c r="E40" s="4">
        <v>0</v>
      </c>
      <c r="F40" s="16">
        <f t="shared" si="1"/>
        <v>0</v>
      </c>
    </row>
    <row r="41" spans="1:6" ht="12">
      <c r="A41" t="s">
        <v>112</v>
      </c>
      <c r="B41" s="2"/>
      <c r="C41" s="4">
        <v>0</v>
      </c>
      <c r="D41" s="4">
        <v>0</v>
      </c>
      <c r="E41" s="4">
        <v>0</v>
      </c>
      <c r="F41" s="16">
        <f t="shared" si="1"/>
        <v>0</v>
      </c>
    </row>
    <row r="42" spans="1:6" ht="12">
      <c r="A42" t="s">
        <v>7</v>
      </c>
      <c r="B42" s="2"/>
      <c r="C42" s="4">
        <v>0</v>
      </c>
      <c r="D42" s="4">
        <v>0</v>
      </c>
      <c r="E42" s="4">
        <v>0</v>
      </c>
      <c r="F42" s="16">
        <f t="shared" si="1"/>
        <v>0</v>
      </c>
    </row>
    <row r="43" spans="1:6" ht="12">
      <c r="A43" t="s">
        <v>2</v>
      </c>
      <c r="B43" s="2"/>
      <c r="C43" s="4">
        <v>0</v>
      </c>
      <c r="D43" s="4">
        <v>0</v>
      </c>
      <c r="E43" s="4">
        <v>0</v>
      </c>
      <c r="F43" s="16">
        <f t="shared" si="1"/>
        <v>0</v>
      </c>
    </row>
    <row r="44" spans="1:6" ht="12">
      <c r="A44" t="s">
        <v>115</v>
      </c>
      <c r="B44" s="2"/>
      <c r="C44" s="4">
        <v>0</v>
      </c>
      <c r="D44" s="4">
        <v>0</v>
      </c>
      <c r="E44" s="4">
        <v>0</v>
      </c>
      <c r="F44" s="16">
        <f t="shared" si="1"/>
        <v>0</v>
      </c>
    </row>
    <row r="45" spans="1:6" ht="12">
      <c r="A45" t="s">
        <v>0</v>
      </c>
      <c r="B45" s="2"/>
      <c r="C45" s="4">
        <v>0</v>
      </c>
      <c r="D45" s="4">
        <v>0</v>
      </c>
      <c r="E45" s="4">
        <v>0</v>
      </c>
      <c r="F45" s="16">
        <f t="shared" si="1"/>
        <v>0</v>
      </c>
    </row>
    <row r="46" spans="1:6" ht="12">
      <c r="A46" t="s">
        <v>3</v>
      </c>
      <c r="B46" s="2"/>
      <c r="C46" s="4" t="s">
        <v>85</v>
      </c>
      <c r="D46" s="4">
        <v>0</v>
      </c>
      <c r="E46" s="4">
        <v>0</v>
      </c>
      <c r="F46" s="16">
        <f t="shared" si="1"/>
        <v>0</v>
      </c>
    </row>
    <row r="47" spans="1:6" ht="12">
      <c r="A47" t="s">
        <v>9</v>
      </c>
      <c r="B47" s="2"/>
      <c r="C47" s="4">
        <v>0</v>
      </c>
      <c r="D47" s="4">
        <v>0</v>
      </c>
      <c r="E47" s="4">
        <v>0</v>
      </c>
      <c r="F47" s="16">
        <v>0</v>
      </c>
    </row>
    <row r="48" spans="1:6" ht="12">
      <c r="A48" t="s">
        <v>117</v>
      </c>
      <c r="B48" s="2"/>
      <c r="C48" s="4">
        <v>0</v>
      </c>
      <c r="D48" s="4">
        <v>0</v>
      </c>
      <c r="E48" s="4">
        <v>0</v>
      </c>
      <c r="F48" s="16">
        <f t="shared" si="1"/>
        <v>0</v>
      </c>
    </row>
    <row r="49" spans="1:6" ht="12">
      <c r="A49" t="s">
        <v>5</v>
      </c>
      <c r="B49" s="2"/>
      <c r="C49" s="4">
        <v>0</v>
      </c>
      <c r="D49" s="4">
        <v>0</v>
      </c>
      <c r="E49" s="4">
        <v>0</v>
      </c>
      <c r="F49" s="16">
        <f t="shared" si="1"/>
        <v>0</v>
      </c>
    </row>
    <row r="50" spans="1:6" ht="12">
      <c r="A50" t="s">
        <v>6</v>
      </c>
      <c r="B50" s="2"/>
      <c r="C50" s="4">
        <v>0</v>
      </c>
      <c r="D50" s="4">
        <v>0</v>
      </c>
      <c r="E50" s="4">
        <v>0</v>
      </c>
      <c r="F50" s="16">
        <f t="shared" si="1"/>
        <v>0</v>
      </c>
    </row>
    <row r="51" spans="1:7" ht="15">
      <c r="A51" s="5" t="s">
        <v>34</v>
      </c>
      <c r="B51" s="9"/>
      <c r="C51" s="6">
        <f>SUM(C23:C50)</f>
        <v>0</v>
      </c>
      <c r="D51" s="6">
        <f>SUM(D23:D50)</f>
        <v>0</v>
      </c>
      <c r="E51" s="6">
        <f>SUM(E23:E50)</f>
        <v>0</v>
      </c>
      <c r="F51" s="18">
        <f>SUM(C51:E51)</f>
        <v>0</v>
      </c>
      <c r="G51" s="13"/>
    </row>
    <row r="52" spans="2:6" ht="12">
      <c r="B52" s="2"/>
      <c r="C52" s="4">
        <f>C51-C47-C41-C28-C33-C38</f>
        <v>0</v>
      </c>
      <c r="D52" s="4"/>
      <c r="E52" s="4"/>
      <c r="F52" s="16" t="s">
        <v>85</v>
      </c>
    </row>
    <row r="53" spans="1:6" ht="12">
      <c r="A53" t="s">
        <v>36</v>
      </c>
      <c r="B53" s="2"/>
      <c r="C53" s="4"/>
      <c r="D53" s="4"/>
      <c r="E53" s="4"/>
      <c r="F53" s="16" t="s">
        <v>85</v>
      </c>
    </row>
    <row r="54" spans="1:6" ht="12">
      <c r="A54" t="s">
        <v>46</v>
      </c>
      <c r="B54" s="2"/>
      <c r="C54" s="4">
        <v>0</v>
      </c>
      <c r="D54" s="4">
        <v>0</v>
      </c>
      <c r="E54" s="4">
        <v>0</v>
      </c>
      <c r="F54" s="16">
        <f>SUM(C54:E54)</f>
        <v>0</v>
      </c>
    </row>
    <row r="55" spans="1:6" ht="12">
      <c r="A55" t="s">
        <v>45</v>
      </c>
      <c r="B55" s="2"/>
      <c r="C55" s="4">
        <v>0</v>
      </c>
      <c r="D55" s="4"/>
      <c r="E55" s="4">
        <v>0</v>
      </c>
      <c r="F55" s="16">
        <f>SUM(C55:E55)</f>
        <v>0</v>
      </c>
    </row>
    <row r="56" spans="1:6" ht="12">
      <c r="A56" t="s">
        <v>47</v>
      </c>
      <c r="B56" s="2"/>
      <c r="C56" s="4">
        <v>0</v>
      </c>
      <c r="D56" s="4">
        <v>0</v>
      </c>
      <c r="E56" s="4">
        <v>0</v>
      </c>
      <c r="F56" s="16">
        <f>SUM(C56:E56)</f>
        <v>0</v>
      </c>
    </row>
    <row r="57" spans="1:6" ht="12">
      <c r="A57" s="5" t="s">
        <v>38</v>
      </c>
      <c r="B57" s="9"/>
      <c r="C57" s="6">
        <f>SUM(C54:C56)</f>
        <v>0</v>
      </c>
      <c r="D57" s="6">
        <f>SUM(D54:D56)</f>
        <v>0</v>
      </c>
      <c r="E57" s="6">
        <f>SUM(E54:E56)</f>
        <v>0</v>
      </c>
      <c r="F57" s="19">
        <f>SUM(C57:E57)</f>
        <v>0</v>
      </c>
    </row>
    <row r="58" spans="2:5" ht="12">
      <c r="B58" s="2"/>
      <c r="C58" s="4"/>
      <c r="D58" s="4"/>
      <c r="E58" s="4"/>
    </row>
    <row r="59" spans="1:6" ht="12">
      <c r="A59" s="3" t="s">
        <v>40</v>
      </c>
      <c r="B59" s="21"/>
      <c r="C59" s="22"/>
      <c r="D59" s="22"/>
      <c r="E59" s="22">
        <f>C20+C51</f>
        <v>0</v>
      </c>
      <c r="F59" s="16">
        <f>C8+D8</f>
        <v>0</v>
      </c>
    </row>
    <row r="60" spans="1:6" ht="12">
      <c r="A60" s="3" t="s">
        <v>41</v>
      </c>
      <c r="B60" s="21"/>
      <c r="C60" s="22"/>
      <c r="D60" s="22"/>
      <c r="E60" s="22"/>
      <c r="F60" s="16">
        <f>-SUM(F20,F51,F57)</f>
        <v>0</v>
      </c>
    </row>
    <row r="61" spans="1:6" ht="12">
      <c r="A61" s="3" t="s">
        <v>42</v>
      </c>
      <c r="B61" s="21"/>
      <c r="C61" s="22"/>
      <c r="D61" s="22"/>
      <c r="E61" s="22"/>
      <c r="F61" s="16">
        <f>F59+F60</f>
        <v>0</v>
      </c>
    </row>
    <row r="62" spans="2:8" ht="12">
      <c r="B62" s="2"/>
      <c r="C62" s="4"/>
      <c r="D62" s="4"/>
      <c r="E62" s="4"/>
      <c r="H62">
        <v>0</v>
      </c>
    </row>
    <row r="63" spans="2:3" ht="12">
      <c r="B63" s="2"/>
      <c r="C63" s="2"/>
    </row>
    <row r="64" spans="2:3" ht="12">
      <c r="B64" s="2"/>
      <c r="C64" s="2"/>
    </row>
    <row r="65" spans="1:3" ht="12">
      <c r="A65" s="13"/>
      <c r="B65" s="2"/>
      <c r="C65" s="2"/>
    </row>
    <row r="66" spans="2:3" ht="12">
      <c r="B66" s="2"/>
      <c r="C66" s="2"/>
    </row>
    <row r="67" spans="2:3" ht="12">
      <c r="B67" s="2"/>
      <c r="C67" s="2"/>
    </row>
    <row r="68" spans="2:3" ht="12">
      <c r="B68" s="2"/>
      <c r="C68" s="2"/>
    </row>
    <row r="69" spans="2:3" ht="12">
      <c r="B69" s="2"/>
      <c r="C69" s="2"/>
    </row>
    <row r="70" spans="2:3" ht="12">
      <c r="B70" s="2"/>
      <c r="C70" s="2"/>
    </row>
    <row r="71" spans="2:3" ht="12">
      <c r="B71" s="2"/>
      <c r="C71" s="2"/>
    </row>
    <row r="72" spans="2:3" ht="12">
      <c r="B72" s="2"/>
      <c r="C72" s="2"/>
    </row>
    <row r="73" spans="2:3" ht="12">
      <c r="B73" s="2"/>
      <c r="C73" s="2"/>
    </row>
    <row r="74" ht="12">
      <c r="B74" s="2"/>
    </row>
  </sheetData>
  <sheetProtection/>
  <printOptions/>
  <pageMargins left="0.75" right="0.75" top="1" bottom="1" header="0.5" footer="0.5"/>
  <pageSetup fitToHeight="1" fitToWidth="1" horizontalDpi="600" verticalDpi="600" orientation="portrait" scale="74"/>
  <headerFooter alignWithMargins="0">
    <oddFooter>&amp;LAppendix 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6"/>
  <sheetViews>
    <sheetView zoomScale="125" zoomScaleNormal="125" workbookViewId="0" topLeftCell="A1">
      <selection activeCell="A19" sqref="A19"/>
    </sheetView>
  </sheetViews>
  <sheetFormatPr defaultColWidth="8.8515625" defaultRowHeight="12.75"/>
  <cols>
    <col min="1" max="1" width="31.28125" style="0" bestFit="1" customWidth="1"/>
    <col min="2" max="4" width="8.8515625" style="0" customWidth="1"/>
    <col min="5" max="5" width="11.7109375" style="0" customWidth="1"/>
    <col min="6" max="10" width="10.7109375" style="0" customWidth="1"/>
    <col min="11" max="12" width="11.421875" style="0" customWidth="1"/>
  </cols>
  <sheetData>
    <row r="4" spans="2:12" ht="12">
      <c r="B4" s="12" t="s">
        <v>14</v>
      </c>
      <c r="C4" s="12" t="s">
        <v>15</v>
      </c>
      <c r="D4" s="12" t="s">
        <v>14</v>
      </c>
      <c r="E4" s="12" t="s">
        <v>18</v>
      </c>
      <c r="F4" s="12"/>
      <c r="G4" s="12"/>
      <c r="H4" s="12"/>
      <c r="I4" s="12"/>
      <c r="J4" s="12"/>
      <c r="K4" s="12" t="s">
        <v>85</v>
      </c>
      <c r="L4" s="12" t="s">
        <v>85</v>
      </c>
    </row>
    <row r="5" spans="1:12" ht="12">
      <c r="A5" t="s">
        <v>12</v>
      </c>
      <c r="B5" s="8" t="s">
        <v>13</v>
      </c>
      <c r="C5" s="8" t="s">
        <v>16</v>
      </c>
      <c r="D5" s="8" t="s">
        <v>17</v>
      </c>
      <c r="E5" s="8" t="s">
        <v>16</v>
      </c>
      <c r="F5" s="8" t="s">
        <v>20</v>
      </c>
      <c r="G5" s="8" t="s">
        <v>21</v>
      </c>
      <c r="H5" s="8" t="s">
        <v>19</v>
      </c>
      <c r="I5" s="8" t="s">
        <v>22</v>
      </c>
      <c r="J5" s="8" t="s">
        <v>27</v>
      </c>
      <c r="K5" s="8" t="s">
        <v>8</v>
      </c>
      <c r="L5" s="12"/>
    </row>
    <row r="6" spans="1:12" ht="12">
      <c r="A6" t="s">
        <v>75</v>
      </c>
      <c r="B6" s="2">
        <v>0</v>
      </c>
      <c r="C6" s="2">
        <v>0</v>
      </c>
      <c r="D6" s="2">
        <f>B6*1.4</f>
        <v>0</v>
      </c>
      <c r="E6" s="4">
        <f>C6*2080*0.5</f>
        <v>0</v>
      </c>
      <c r="F6" s="4">
        <f>E6*0.1</f>
        <v>0</v>
      </c>
      <c r="G6" s="4">
        <v>0</v>
      </c>
      <c r="H6" s="4">
        <v>0</v>
      </c>
      <c r="I6" s="4">
        <f>E6*0.0145</f>
        <v>0</v>
      </c>
      <c r="J6" s="4">
        <f>E6*0.002</f>
        <v>0</v>
      </c>
      <c r="K6" s="4">
        <f>SUM(E6:J6)</f>
        <v>0</v>
      </c>
      <c r="L6" s="13">
        <f>K6-F6</f>
        <v>0</v>
      </c>
    </row>
    <row r="7" spans="2:12" ht="12">
      <c r="B7" s="2">
        <v>0</v>
      </c>
      <c r="C7" s="2">
        <f aca="true" t="shared" si="0" ref="C7:C33">MEDIAN(B7,D7)</f>
        <v>0</v>
      </c>
      <c r="D7" s="2">
        <f aca="true" t="shared" si="1" ref="D7:D33">B7*1.4</f>
        <v>0</v>
      </c>
      <c r="E7" s="4">
        <f aca="true" t="shared" si="2" ref="E7:E23">C7*2080</f>
        <v>0</v>
      </c>
      <c r="F7" s="4">
        <f>E7*0.1</f>
        <v>0</v>
      </c>
      <c r="G7" s="4">
        <v>0</v>
      </c>
      <c r="H7" s="4">
        <f aca="true" t="shared" si="3" ref="H7:H33">E7*0.065</f>
        <v>0</v>
      </c>
      <c r="I7" s="4">
        <f aca="true" t="shared" si="4" ref="I7:I33">E7*0.0145</f>
        <v>0</v>
      </c>
      <c r="J7" s="4">
        <f aca="true" t="shared" si="5" ref="J7:J33">E7*0.002</f>
        <v>0</v>
      </c>
      <c r="K7" s="4">
        <f aca="true" t="shared" si="6" ref="K7:K28">SUM(E7:J7)</f>
        <v>0</v>
      </c>
      <c r="L7" s="13"/>
    </row>
    <row r="8" spans="1:12" ht="12">
      <c r="A8" s="5" t="s">
        <v>31</v>
      </c>
      <c r="B8" s="9"/>
      <c r="C8" s="9"/>
      <c r="D8" s="9"/>
      <c r="E8" s="6">
        <f>SUM(E6:E7)</f>
        <v>0</v>
      </c>
      <c r="F8" s="6">
        <f aca="true" t="shared" si="7" ref="F8:K8">SUM(F6:F7)</f>
        <v>0</v>
      </c>
      <c r="G8" s="6">
        <f t="shared" si="7"/>
        <v>0</v>
      </c>
      <c r="H8" s="6">
        <f t="shared" si="7"/>
        <v>0</v>
      </c>
      <c r="I8" s="6">
        <f t="shared" si="7"/>
        <v>0</v>
      </c>
      <c r="J8" s="6">
        <f t="shared" si="7"/>
        <v>0</v>
      </c>
      <c r="K8" s="6">
        <f t="shared" si="7"/>
        <v>0</v>
      </c>
      <c r="L8" s="13"/>
    </row>
    <row r="9" spans="2:12" ht="12">
      <c r="B9" s="2"/>
      <c r="C9" s="2" t="s">
        <v>93</v>
      </c>
      <c r="D9" s="2" t="s">
        <v>85</v>
      </c>
      <c r="E9" s="4" t="s">
        <v>85</v>
      </c>
      <c r="F9" s="4" t="s">
        <v>85</v>
      </c>
      <c r="G9" s="4" t="s">
        <v>85</v>
      </c>
      <c r="H9" s="4" t="s">
        <v>85</v>
      </c>
      <c r="I9" s="4" t="s">
        <v>85</v>
      </c>
      <c r="J9" s="4" t="s">
        <v>93</v>
      </c>
      <c r="K9" s="4">
        <f t="shared" si="6"/>
        <v>0</v>
      </c>
      <c r="L9" s="13"/>
    </row>
    <row r="10" spans="1:12" ht="12">
      <c r="A10" t="s">
        <v>76</v>
      </c>
      <c r="B10" s="2">
        <v>0</v>
      </c>
      <c r="C10" s="2">
        <v>0</v>
      </c>
      <c r="D10" s="2">
        <f t="shared" si="1"/>
        <v>0</v>
      </c>
      <c r="E10" s="4">
        <f>C10*200</f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6"/>
        <v>0</v>
      </c>
      <c r="L10" s="13"/>
    </row>
    <row r="11" spans="1:12" ht="12">
      <c r="A11" t="s">
        <v>76</v>
      </c>
      <c r="B11" s="2">
        <v>0</v>
      </c>
      <c r="C11" s="2">
        <v>0</v>
      </c>
      <c r="D11" s="2">
        <f t="shared" si="1"/>
        <v>0</v>
      </c>
      <c r="E11" s="4">
        <f>C11*200</f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 t="shared" si="6"/>
        <v>0</v>
      </c>
      <c r="L11" s="13"/>
    </row>
    <row r="12" spans="1:12" ht="12">
      <c r="A12" t="s">
        <v>76</v>
      </c>
      <c r="B12" s="2">
        <v>0</v>
      </c>
      <c r="C12" s="2">
        <v>0</v>
      </c>
      <c r="D12" s="2">
        <f t="shared" si="1"/>
        <v>0</v>
      </c>
      <c r="E12" s="4">
        <f>C12*200</f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6"/>
        <v>0</v>
      </c>
      <c r="L12" s="13"/>
    </row>
    <row r="13" spans="1:12" ht="12">
      <c r="A13" t="s">
        <v>76</v>
      </c>
      <c r="B13" s="2">
        <v>0</v>
      </c>
      <c r="C13" s="2">
        <v>0</v>
      </c>
      <c r="D13" s="2">
        <f t="shared" si="1"/>
        <v>0</v>
      </c>
      <c r="E13" s="4">
        <f>C13*150</f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si="6"/>
        <v>0</v>
      </c>
      <c r="L13" s="13"/>
    </row>
    <row r="14" spans="1:12" ht="12">
      <c r="A14" t="s">
        <v>76</v>
      </c>
      <c r="B14" s="2">
        <v>0</v>
      </c>
      <c r="C14" s="2">
        <v>0</v>
      </c>
      <c r="D14" s="2">
        <f t="shared" si="1"/>
        <v>0</v>
      </c>
      <c r="E14" s="4">
        <f>C14*300</f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 t="shared" si="6"/>
        <v>0</v>
      </c>
      <c r="L14" s="13"/>
    </row>
    <row r="15" spans="1:12" ht="12">
      <c r="A15" t="s">
        <v>23</v>
      </c>
      <c r="B15" s="2">
        <v>0</v>
      </c>
      <c r="C15" s="2">
        <f t="shared" si="0"/>
        <v>0</v>
      </c>
      <c r="D15" s="2">
        <f t="shared" si="1"/>
        <v>0</v>
      </c>
      <c r="E15" s="4">
        <f t="shared" si="2"/>
        <v>0</v>
      </c>
      <c r="F15" s="4">
        <f>E15*0.1</f>
        <v>0</v>
      </c>
      <c r="G15" s="4">
        <v>0</v>
      </c>
      <c r="H15" s="4">
        <f t="shared" si="3"/>
        <v>0</v>
      </c>
      <c r="I15" s="4">
        <f t="shared" si="4"/>
        <v>0</v>
      </c>
      <c r="J15" s="4">
        <f t="shared" si="5"/>
        <v>0</v>
      </c>
      <c r="K15" s="4">
        <f t="shared" si="6"/>
        <v>0</v>
      </c>
      <c r="L15" s="13"/>
    </row>
    <row r="16" spans="1:12" ht="12">
      <c r="A16" t="s">
        <v>24</v>
      </c>
      <c r="B16" s="2">
        <v>0</v>
      </c>
      <c r="C16" s="2">
        <f t="shared" si="0"/>
        <v>0</v>
      </c>
      <c r="D16" s="2">
        <f t="shared" si="1"/>
        <v>0</v>
      </c>
      <c r="E16" s="4">
        <f t="shared" si="2"/>
        <v>0</v>
      </c>
      <c r="F16" s="4">
        <f>E16*0.1</f>
        <v>0</v>
      </c>
      <c r="G16" s="4">
        <v>0</v>
      </c>
      <c r="H16" s="4">
        <f t="shared" si="3"/>
        <v>0</v>
      </c>
      <c r="I16" s="4">
        <f t="shared" si="4"/>
        <v>0</v>
      </c>
      <c r="J16" s="4">
        <f t="shared" si="5"/>
        <v>0</v>
      </c>
      <c r="K16" s="4">
        <f t="shared" si="6"/>
        <v>0</v>
      </c>
      <c r="L16" s="13"/>
    </row>
    <row r="17" spans="1:12" ht="12">
      <c r="A17" t="s">
        <v>24</v>
      </c>
      <c r="B17" s="2">
        <v>0</v>
      </c>
      <c r="C17" s="2">
        <f t="shared" si="0"/>
        <v>0</v>
      </c>
      <c r="D17" s="2">
        <f t="shared" si="1"/>
        <v>0</v>
      </c>
      <c r="E17" s="4">
        <f t="shared" si="2"/>
        <v>0</v>
      </c>
      <c r="F17" s="4">
        <f>E17*0.1</f>
        <v>0</v>
      </c>
      <c r="G17" s="4">
        <v>0</v>
      </c>
      <c r="H17" s="4">
        <f t="shared" si="3"/>
        <v>0</v>
      </c>
      <c r="I17" s="4">
        <f t="shared" si="4"/>
        <v>0</v>
      </c>
      <c r="J17" s="4">
        <f t="shared" si="5"/>
        <v>0</v>
      </c>
      <c r="K17" s="4">
        <f t="shared" si="6"/>
        <v>0</v>
      </c>
      <c r="L17" s="13"/>
    </row>
    <row r="18" spans="1:12" ht="12">
      <c r="A18" t="s">
        <v>25</v>
      </c>
      <c r="B18" s="2">
        <v>0</v>
      </c>
      <c r="C18" s="2">
        <f t="shared" si="0"/>
        <v>0</v>
      </c>
      <c r="D18" s="2">
        <f t="shared" si="1"/>
        <v>0</v>
      </c>
      <c r="E18" s="4">
        <f t="shared" si="2"/>
        <v>0</v>
      </c>
      <c r="F18" s="4">
        <f>E18*0.1</f>
        <v>0</v>
      </c>
      <c r="G18" s="4">
        <v>0</v>
      </c>
      <c r="H18" s="4">
        <f t="shared" si="3"/>
        <v>0</v>
      </c>
      <c r="I18" s="4">
        <f t="shared" si="4"/>
        <v>0</v>
      </c>
      <c r="J18" s="4">
        <f t="shared" si="5"/>
        <v>0</v>
      </c>
      <c r="K18" s="4">
        <f t="shared" si="6"/>
        <v>0</v>
      </c>
      <c r="L18" s="13"/>
    </row>
    <row r="19" spans="1:12" ht="12">
      <c r="A19" t="s">
        <v>25</v>
      </c>
      <c r="B19" s="2">
        <v>0</v>
      </c>
      <c r="C19" s="2">
        <f t="shared" si="0"/>
        <v>0</v>
      </c>
      <c r="D19" s="2">
        <f t="shared" si="1"/>
        <v>0</v>
      </c>
      <c r="E19" s="4">
        <f t="shared" si="2"/>
        <v>0</v>
      </c>
      <c r="F19" s="4">
        <f>E19*0.1</f>
        <v>0</v>
      </c>
      <c r="G19" s="4">
        <v>0</v>
      </c>
      <c r="H19" s="4">
        <f t="shared" si="3"/>
        <v>0</v>
      </c>
      <c r="I19" s="4">
        <f t="shared" si="4"/>
        <v>0</v>
      </c>
      <c r="J19" s="4">
        <f t="shared" si="5"/>
        <v>0</v>
      </c>
      <c r="K19" s="4">
        <f t="shared" si="6"/>
        <v>0</v>
      </c>
      <c r="L19" s="13"/>
    </row>
    <row r="20" spans="1:12" ht="12">
      <c r="A20" t="s">
        <v>28</v>
      </c>
      <c r="B20" s="2">
        <v>0</v>
      </c>
      <c r="C20" s="2">
        <f t="shared" si="0"/>
        <v>0</v>
      </c>
      <c r="D20" s="2">
        <f t="shared" si="1"/>
        <v>0</v>
      </c>
      <c r="E20" s="4">
        <f t="shared" si="2"/>
        <v>0</v>
      </c>
      <c r="F20" s="4">
        <f>E20*0.1</f>
        <v>0</v>
      </c>
      <c r="G20" s="4">
        <v>0</v>
      </c>
      <c r="H20" s="4">
        <f t="shared" si="3"/>
        <v>0</v>
      </c>
      <c r="I20" s="4">
        <f t="shared" si="4"/>
        <v>0</v>
      </c>
      <c r="J20" s="4">
        <f t="shared" si="5"/>
        <v>0</v>
      </c>
      <c r="K20" s="4">
        <f t="shared" si="6"/>
        <v>0</v>
      </c>
      <c r="L20" s="13"/>
    </row>
    <row r="21" spans="1:12" ht="12">
      <c r="A21" t="s">
        <v>28</v>
      </c>
      <c r="B21" s="2">
        <v>0</v>
      </c>
      <c r="C21" s="2">
        <f t="shared" si="0"/>
        <v>0</v>
      </c>
      <c r="D21" s="2">
        <f t="shared" si="1"/>
        <v>0</v>
      </c>
      <c r="E21" s="4">
        <f t="shared" si="2"/>
        <v>0</v>
      </c>
      <c r="F21" s="4">
        <f>E21*0.1</f>
        <v>0</v>
      </c>
      <c r="G21" s="4">
        <v>0</v>
      </c>
      <c r="H21" s="4">
        <f t="shared" si="3"/>
        <v>0</v>
      </c>
      <c r="I21" s="4">
        <f t="shared" si="4"/>
        <v>0</v>
      </c>
      <c r="J21" s="4">
        <f t="shared" si="5"/>
        <v>0</v>
      </c>
      <c r="K21" s="4">
        <f t="shared" si="6"/>
        <v>0</v>
      </c>
      <c r="L21" s="13"/>
    </row>
    <row r="22" spans="1:12" ht="12">
      <c r="A22" t="s">
        <v>28</v>
      </c>
      <c r="B22" s="2">
        <v>0</v>
      </c>
      <c r="C22" s="2">
        <f t="shared" si="0"/>
        <v>0</v>
      </c>
      <c r="D22" s="2">
        <f t="shared" si="1"/>
        <v>0</v>
      </c>
      <c r="E22" s="4">
        <f t="shared" si="2"/>
        <v>0</v>
      </c>
      <c r="F22" s="4">
        <f>E22*0.1</f>
        <v>0</v>
      </c>
      <c r="G22" s="4">
        <v>0</v>
      </c>
      <c r="H22" s="4">
        <f t="shared" si="3"/>
        <v>0</v>
      </c>
      <c r="I22" s="4">
        <f t="shared" si="4"/>
        <v>0</v>
      </c>
      <c r="J22" s="4">
        <f t="shared" si="5"/>
        <v>0</v>
      </c>
      <c r="K22" s="4">
        <f t="shared" si="6"/>
        <v>0</v>
      </c>
      <c r="L22" s="13"/>
    </row>
    <row r="23" spans="1:12" ht="12">
      <c r="A23" t="s">
        <v>28</v>
      </c>
      <c r="B23" s="2">
        <v>0</v>
      </c>
      <c r="C23" s="2">
        <f t="shared" si="0"/>
        <v>0</v>
      </c>
      <c r="D23" s="2">
        <f t="shared" si="1"/>
        <v>0</v>
      </c>
      <c r="E23" s="4">
        <f t="shared" si="2"/>
        <v>0</v>
      </c>
      <c r="F23" s="4">
        <f>E23*0.1</f>
        <v>0</v>
      </c>
      <c r="G23" s="4">
        <v>0</v>
      </c>
      <c r="H23" s="4">
        <f t="shared" si="3"/>
        <v>0</v>
      </c>
      <c r="I23" s="4">
        <f t="shared" si="4"/>
        <v>0</v>
      </c>
      <c r="J23" s="4">
        <f t="shared" si="5"/>
        <v>0</v>
      </c>
      <c r="K23" s="4">
        <f t="shared" si="6"/>
        <v>0</v>
      </c>
      <c r="L23" s="13"/>
    </row>
    <row r="24" spans="1:12" ht="12">
      <c r="A24" t="s">
        <v>29</v>
      </c>
      <c r="B24" s="2">
        <v>0</v>
      </c>
      <c r="C24" s="2">
        <f t="shared" si="0"/>
        <v>0</v>
      </c>
      <c r="D24" s="2">
        <f t="shared" si="1"/>
        <v>0</v>
      </c>
      <c r="E24" s="4">
        <f>C24*520</f>
        <v>0</v>
      </c>
      <c r="F24" s="4">
        <v>0</v>
      </c>
      <c r="G24" s="4">
        <v>0</v>
      </c>
      <c r="H24" s="4">
        <f t="shared" si="3"/>
        <v>0</v>
      </c>
      <c r="I24" s="4">
        <f t="shared" si="4"/>
        <v>0</v>
      </c>
      <c r="J24" s="4">
        <f t="shared" si="5"/>
        <v>0</v>
      </c>
      <c r="K24" s="4">
        <f t="shared" si="6"/>
        <v>0</v>
      </c>
      <c r="L24" s="13"/>
    </row>
    <row r="25" spans="1:12" ht="12">
      <c r="A25" t="s">
        <v>29</v>
      </c>
      <c r="B25" s="2">
        <v>0</v>
      </c>
      <c r="C25" s="2">
        <f t="shared" si="0"/>
        <v>0</v>
      </c>
      <c r="D25" s="2">
        <f t="shared" si="1"/>
        <v>0</v>
      </c>
      <c r="E25" s="4">
        <f>C25*520</f>
        <v>0</v>
      </c>
      <c r="F25" s="4">
        <v>0</v>
      </c>
      <c r="G25" s="4">
        <v>0</v>
      </c>
      <c r="H25" s="4">
        <f t="shared" si="3"/>
        <v>0</v>
      </c>
      <c r="I25" s="4">
        <f t="shared" si="4"/>
        <v>0</v>
      </c>
      <c r="J25" s="4">
        <f t="shared" si="5"/>
        <v>0</v>
      </c>
      <c r="K25" s="4">
        <f t="shared" si="6"/>
        <v>0</v>
      </c>
      <c r="L25" s="13"/>
    </row>
    <row r="26" spans="1:12" ht="12">
      <c r="A26" t="s">
        <v>29</v>
      </c>
      <c r="B26" s="2">
        <v>0</v>
      </c>
      <c r="C26" s="2">
        <f t="shared" si="0"/>
        <v>0</v>
      </c>
      <c r="D26" s="2">
        <f t="shared" si="1"/>
        <v>0</v>
      </c>
      <c r="E26" s="4">
        <f>C26*520</f>
        <v>0</v>
      </c>
      <c r="F26" s="4">
        <v>0</v>
      </c>
      <c r="G26" s="4">
        <v>0</v>
      </c>
      <c r="H26" s="4">
        <f t="shared" si="3"/>
        <v>0</v>
      </c>
      <c r="I26" s="4">
        <f t="shared" si="4"/>
        <v>0</v>
      </c>
      <c r="J26" s="4">
        <f t="shared" si="5"/>
        <v>0</v>
      </c>
      <c r="K26" s="4">
        <f t="shared" si="6"/>
        <v>0</v>
      </c>
      <c r="L26" s="13"/>
    </row>
    <row r="27" spans="1:12" ht="12">
      <c r="A27" t="s">
        <v>29</v>
      </c>
      <c r="B27" s="2">
        <v>0</v>
      </c>
      <c r="C27" s="2">
        <f t="shared" si="0"/>
        <v>0</v>
      </c>
      <c r="D27" s="2">
        <f t="shared" si="1"/>
        <v>0</v>
      </c>
      <c r="E27" s="4">
        <f>C27*520</f>
        <v>0</v>
      </c>
      <c r="F27" s="4">
        <v>0</v>
      </c>
      <c r="G27" s="4">
        <v>0</v>
      </c>
      <c r="H27" s="4">
        <f t="shared" si="3"/>
        <v>0</v>
      </c>
      <c r="I27" s="4">
        <f t="shared" si="4"/>
        <v>0</v>
      </c>
      <c r="J27" s="4">
        <f t="shared" si="5"/>
        <v>0</v>
      </c>
      <c r="K27" s="4">
        <f t="shared" si="6"/>
        <v>0</v>
      </c>
      <c r="L27" s="13"/>
    </row>
    <row r="28" spans="1:12" ht="12">
      <c r="A28" t="s">
        <v>29</v>
      </c>
      <c r="B28" s="2">
        <v>0</v>
      </c>
      <c r="C28" s="2">
        <f t="shared" si="0"/>
        <v>0</v>
      </c>
      <c r="D28" s="2">
        <f t="shared" si="1"/>
        <v>0</v>
      </c>
      <c r="E28" s="4">
        <f>C28*520</f>
        <v>0</v>
      </c>
      <c r="F28" s="4">
        <v>0</v>
      </c>
      <c r="G28" s="4">
        <v>0</v>
      </c>
      <c r="H28" s="4">
        <f t="shared" si="3"/>
        <v>0</v>
      </c>
      <c r="I28" s="4">
        <f t="shared" si="4"/>
        <v>0</v>
      </c>
      <c r="J28" s="4">
        <f t="shared" si="5"/>
        <v>0</v>
      </c>
      <c r="K28" s="4">
        <f t="shared" si="6"/>
        <v>0</v>
      </c>
      <c r="L28" s="13"/>
    </row>
    <row r="29" spans="1:12" ht="12">
      <c r="A29" t="s">
        <v>43</v>
      </c>
      <c r="B29" s="2">
        <v>0</v>
      </c>
      <c r="C29" s="2" t="s">
        <v>85</v>
      </c>
      <c r="D29" s="2" t="s">
        <v>85</v>
      </c>
      <c r="E29" s="4">
        <f>B29*2*24*365</f>
        <v>0</v>
      </c>
      <c r="F29" s="4">
        <v>0</v>
      </c>
      <c r="G29" s="4">
        <v>0</v>
      </c>
      <c r="H29" s="4">
        <f t="shared" si="3"/>
        <v>0</v>
      </c>
      <c r="I29" s="4">
        <f t="shared" si="4"/>
        <v>0</v>
      </c>
      <c r="J29" s="4">
        <f t="shared" si="5"/>
        <v>0</v>
      </c>
      <c r="K29" s="4">
        <f>SUM(E29:J29)</f>
        <v>0</v>
      </c>
      <c r="L29" s="13"/>
    </row>
    <row r="30" spans="1:12" ht="12">
      <c r="A30" s="5" t="s">
        <v>32</v>
      </c>
      <c r="B30" s="9"/>
      <c r="C30" s="9"/>
      <c r="D30" s="9"/>
      <c r="E30" s="6">
        <f aca="true" t="shared" si="8" ref="E30:J30">SUM(E10:E29)</f>
        <v>0</v>
      </c>
      <c r="F30" s="6">
        <f t="shared" si="8"/>
        <v>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  <c r="K30" s="6">
        <f>SUM(K10:K28)</f>
        <v>0</v>
      </c>
      <c r="L30" s="13"/>
    </row>
    <row r="31" spans="2:12" ht="12">
      <c r="B31" s="2"/>
      <c r="C31" s="2" t="s">
        <v>93</v>
      </c>
      <c r="D31" s="2" t="s">
        <v>93</v>
      </c>
      <c r="E31" s="2" t="s">
        <v>85</v>
      </c>
      <c r="F31" s="4" t="s">
        <v>85</v>
      </c>
      <c r="G31" s="4" t="s">
        <v>85</v>
      </c>
      <c r="H31" s="4" t="s">
        <v>85</v>
      </c>
      <c r="I31" s="4" t="s">
        <v>85</v>
      </c>
      <c r="J31" s="4" t="s">
        <v>85</v>
      </c>
      <c r="K31" s="4" t="s">
        <v>85</v>
      </c>
      <c r="L31" s="13"/>
    </row>
    <row r="32" spans="1:12" ht="12">
      <c r="A32" t="s">
        <v>26</v>
      </c>
      <c r="B32" s="2">
        <v>0</v>
      </c>
      <c r="C32" s="2">
        <f>MEDIAN(B32,D32)</f>
        <v>0</v>
      </c>
      <c r="D32" s="2">
        <f>B32*1.4</f>
        <v>0</v>
      </c>
      <c r="E32" s="2">
        <f>C32*2080</f>
        <v>0</v>
      </c>
      <c r="F32" s="4">
        <f>E32*0.1</f>
        <v>0</v>
      </c>
      <c r="G32" s="4">
        <v>0</v>
      </c>
      <c r="H32" s="4">
        <f>E32*0.065</f>
        <v>0</v>
      </c>
      <c r="I32" s="4">
        <f>E32*0.0145</f>
        <v>0</v>
      </c>
      <c r="J32" s="4">
        <f>E32*0.002</f>
        <v>0</v>
      </c>
      <c r="K32" s="4">
        <f>SUM(E32:J32)</f>
        <v>0</v>
      </c>
      <c r="L32" s="13"/>
    </row>
    <row r="33" spans="1:12" ht="12">
      <c r="A33" t="s">
        <v>44</v>
      </c>
      <c r="B33" s="2">
        <v>0</v>
      </c>
      <c r="C33" s="2">
        <f t="shared" si="0"/>
        <v>0</v>
      </c>
      <c r="D33" s="2">
        <f t="shared" si="1"/>
        <v>0</v>
      </c>
      <c r="E33" s="2">
        <f>C33*1040</f>
        <v>0</v>
      </c>
      <c r="F33" s="4">
        <f>E33*0.1</f>
        <v>0</v>
      </c>
      <c r="G33" s="4">
        <v>0</v>
      </c>
      <c r="H33" s="4">
        <f t="shared" si="3"/>
        <v>0</v>
      </c>
      <c r="I33" s="4">
        <f t="shared" si="4"/>
        <v>0</v>
      </c>
      <c r="J33" s="4">
        <f t="shared" si="5"/>
        <v>0</v>
      </c>
      <c r="K33" s="4">
        <f>SUM(E33:J33)</f>
        <v>0</v>
      </c>
      <c r="L33" s="13"/>
    </row>
    <row r="34" spans="1:11" s="5" customFormat="1" ht="12">
      <c r="A34" s="5" t="s">
        <v>33</v>
      </c>
      <c r="E34" s="14">
        <f>SUM(E32:E33)</f>
        <v>0</v>
      </c>
      <c r="F34" s="14">
        <f aca="true" t="shared" si="9" ref="F34:K34">SUM(F32:F33)</f>
        <v>0</v>
      </c>
      <c r="G34" s="6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  <c r="K34" s="14">
        <f t="shared" si="9"/>
        <v>0</v>
      </c>
    </row>
    <row r="35" ht="12">
      <c r="L35" s="13"/>
    </row>
    <row r="36" spans="1:11" ht="12">
      <c r="A36" s="15" t="s">
        <v>30</v>
      </c>
      <c r="B36" s="15"/>
      <c r="C36" s="15"/>
      <c r="D36" s="15"/>
      <c r="E36" s="17">
        <f aca="true" t="shared" si="10" ref="E36:K36">SUM(E8,E30,E34)</f>
        <v>0</v>
      </c>
      <c r="F36" s="17">
        <f t="shared" si="10"/>
        <v>0</v>
      </c>
      <c r="G36" s="17">
        <f t="shared" si="10"/>
        <v>0</v>
      </c>
      <c r="H36" s="17">
        <f t="shared" si="10"/>
        <v>0</v>
      </c>
      <c r="I36" s="17">
        <f t="shared" si="10"/>
        <v>0</v>
      </c>
      <c r="J36" s="17">
        <f t="shared" si="10"/>
        <v>0</v>
      </c>
      <c r="K36" s="17">
        <f t="shared" si="1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6"/>
  <headerFooter alignWithMargins="0">
    <oddFooter>&amp;LAppendix 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9">
      <selection activeCell="A9" sqref="A9"/>
    </sheetView>
  </sheetViews>
  <sheetFormatPr defaultColWidth="11.421875" defaultRowHeight="12.75"/>
  <cols>
    <col min="1" max="1" width="31.8515625" style="0" bestFit="1" customWidth="1"/>
    <col min="3" max="3" width="12.421875" style="0" bestFit="1" customWidth="1"/>
    <col min="4" max="4" width="19.28125" style="0" bestFit="1" customWidth="1"/>
    <col min="5" max="5" width="0" style="0" hidden="1" customWidth="1"/>
    <col min="6" max="6" width="17.8515625" style="0" bestFit="1" customWidth="1"/>
    <col min="7" max="7" width="36.28125" style="0" bestFit="1" customWidth="1"/>
    <col min="8" max="8" width="14.00390625" style="0" bestFit="1" customWidth="1"/>
  </cols>
  <sheetData>
    <row r="1" spans="1:6" ht="12" hidden="1">
      <c r="A1" t="s">
        <v>81</v>
      </c>
      <c r="F1" s="3" t="s">
        <v>55</v>
      </c>
    </row>
    <row r="2" spans="1:8" ht="12" hidden="1">
      <c r="A2" t="s">
        <v>11</v>
      </c>
      <c r="G2" t="s">
        <v>77</v>
      </c>
      <c r="H2" s="25">
        <v>100000</v>
      </c>
    </row>
    <row r="3" spans="7:8" ht="12" hidden="1">
      <c r="G3" t="s">
        <v>78</v>
      </c>
      <c r="H3" s="25">
        <v>85000</v>
      </c>
    </row>
    <row r="4" spans="1:8" ht="12" hidden="1">
      <c r="A4" t="s">
        <v>83</v>
      </c>
      <c r="B4">
        <v>2009</v>
      </c>
      <c r="C4">
        <v>2010</v>
      </c>
      <c r="D4">
        <v>2011</v>
      </c>
      <c r="G4" t="s">
        <v>79</v>
      </c>
      <c r="H4" s="25">
        <v>975000</v>
      </c>
    </row>
    <row r="5" spans="1:8" ht="12" hidden="1">
      <c r="A5" t="s">
        <v>82</v>
      </c>
      <c r="G5" t="s">
        <v>80</v>
      </c>
      <c r="H5" s="25">
        <v>100000</v>
      </c>
    </row>
    <row r="6" spans="1:8" ht="12" hidden="1">
      <c r="A6" t="s">
        <v>77</v>
      </c>
      <c r="B6">
        <v>0</v>
      </c>
      <c r="C6">
        <v>100000</v>
      </c>
      <c r="G6" t="s">
        <v>84</v>
      </c>
      <c r="H6" s="25">
        <v>0</v>
      </c>
    </row>
    <row r="7" spans="1:8" ht="12" hidden="1">
      <c r="A7" t="s">
        <v>78</v>
      </c>
      <c r="B7">
        <v>0</v>
      </c>
      <c r="C7">
        <v>105000</v>
      </c>
      <c r="G7" t="s">
        <v>51</v>
      </c>
      <c r="H7" s="25">
        <v>0</v>
      </c>
    </row>
    <row r="8" spans="1:9" ht="12" hidden="1">
      <c r="A8" t="s">
        <v>79</v>
      </c>
      <c r="B8">
        <v>0</v>
      </c>
      <c r="C8">
        <v>0</v>
      </c>
      <c r="G8" t="s">
        <v>86</v>
      </c>
      <c r="I8" s="26">
        <f>SUM(H2:H7)</f>
        <v>1260000</v>
      </c>
    </row>
    <row r="9" spans="1:9" ht="12">
      <c r="A9" t="s">
        <v>80</v>
      </c>
      <c r="B9">
        <v>0</v>
      </c>
      <c r="C9">
        <v>100000</v>
      </c>
      <c r="I9" s="26"/>
    </row>
    <row r="10" spans="1:9" ht="12">
      <c r="A10" t="s">
        <v>84</v>
      </c>
      <c r="B10">
        <v>0</v>
      </c>
      <c r="C10">
        <v>0</v>
      </c>
      <c r="I10" s="26"/>
    </row>
    <row r="11" spans="1:9" ht="12">
      <c r="A11" t="s">
        <v>51</v>
      </c>
      <c r="B11">
        <v>0</v>
      </c>
      <c r="C11">
        <v>50000</v>
      </c>
      <c r="I11" s="26"/>
    </row>
    <row r="12" spans="1:9" ht="12">
      <c r="A12" t="s">
        <v>87</v>
      </c>
      <c r="B12">
        <v>0</v>
      </c>
      <c r="C12">
        <v>0</v>
      </c>
      <c r="E12" t="s">
        <v>8</v>
      </c>
      <c r="I12" s="26"/>
    </row>
    <row r="13" spans="1:9" ht="12">
      <c r="A13" t="s">
        <v>88</v>
      </c>
      <c r="B13">
        <v>0</v>
      </c>
      <c r="C13">
        <v>0</v>
      </c>
      <c r="E13">
        <v>174720</v>
      </c>
      <c r="I13" s="26"/>
    </row>
    <row r="14" spans="2:6" ht="12">
      <c r="B14">
        <v>0</v>
      </c>
      <c r="C14">
        <v>0</v>
      </c>
      <c r="E14">
        <v>0</v>
      </c>
      <c r="F14" s="3" t="s">
        <v>53</v>
      </c>
    </row>
    <row r="15" spans="2:8" ht="12">
      <c r="B15">
        <v>0</v>
      </c>
      <c r="C15">
        <v>0</v>
      </c>
      <c r="E15">
        <v>2533.44</v>
      </c>
      <c r="G15" t="s">
        <v>66</v>
      </c>
      <c r="H15" s="24">
        <v>150000</v>
      </c>
    </row>
    <row r="16" spans="1:8" ht="12">
      <c r="A16" t="s">
        <v>86</v>
      </c>
      <c r="B16">
        <v>0</v>
      </c>
      <c r="C16">
        <v>355000</v>
      </c>
      <c r="E16">
        <v>349.44</v>
      </c>
      <c r="G16" t="s">
        <v>57</v>
      </c>
      <c r="H16" s="24">
        <v>385000</v>
      </c>
    </row>
    <row r="17" spans="5:8" ht="12">
      <c r="E17">
        <v>8000</v>
      </c>
      <c r="G17" t="s">
        <v>67</v>
      </c>
      <c r="H17" s="24">
        <v>80000</v>
      </c>
    </row>
    <row r="18" spans="1:8" ht="12">
      <c r="A18" t="s">
        <v>97</v>
      </c>
      <c r="C18" t="s">
        <v>114</v>
      </c>
      <c r="D18" t="s">
        <v>76</v>
      </c>
      <c r="E18">
        <v>26208</v>
      </c>
      <c r="G18" t="s">
        <v>52</v>
      </c>
      <c r="H18" s="24">
        <f>SUM(H15:H17)*0.3</f>
        <v>184500</v>
      </c>
    </row>
    <row r="19" spans="1:8" ht="12">
      <c r="A19" t="s">
        <v>89</v>
      </c>
      <c r="C19">
        <v>49920</v>
      </c>
      <c r="D19">
        <v>124800</v>
      </c>
      <c r="E19">
        <v>33600</v>
      </c>
      <c r="G19" t="s">
        <v>56</v>
      </c>
      <c r="H19" s="24">
        <v>85000</v>
      </c>
    </row>
    <row r="20" spans="1:9" ht="12">
      <c r="A20" t="s">
        <v>90</v>
      </c>
      <c r="C20">
        <v>0</v>
      </c>
      <c r="D20">
        <v>0</v>
      </c>
      <c r="E20">
        <v>6240</v>
      </c>
      <c r="H20" s="3" t="s">
        <v>54</v>
      </c>
      <c r="I20" s="28">
        <f>SUM(H15:H19)</f>
        <v>884500</v>
      </c>
    </row>
    <row r="21" spans="1:5" ht="12">
      <c r="A21" t="s">
        <v>91</v>
      </c>
      <c r="C21">
        <v>723.84</v>
      </c>
      <c r="D21">
        <v>1809.6</v>
      </c>
      <c r="E21">
        <v>251650.88</v>
      </c>
    </row>
    <row r="22" spans="1:8" ht="12">
      <c r="A22" t="s">
        <v>92</v>
      </c>
      <c r="C22">
        <v>99.84</v>
      </c>
      <c r="D22">
        <v>249.6</v>
      </c>
      <c r="F22" s="3" t="s">
        <v>98</v>
      </c>
      <c r="G22" t="s">
        <v>103</v>
      </c>
      <c r="H22" s="24">
        <v>8000</v>
      </c>
    </row>
    <row r="23" spans="1:8" ht="12">
      <c r="A23" t="s">
        <v>94</v>
      </c>
      <c r="C23">
        <v>0</v>
      </c>
      <c r="D23">
        <v>8000</v>
      </c>
      <c r="G23" t="s">
        <v>59</v>
      </c>
      <c r="H23" s="24">
        <v>45000</v>
      </c>
    </row>
    <row r="24" spans="1:8" ht="12">
      <c r="A24" t="s">
        <v>95</v>
      </c>
      <c r="C24">
        <v>4992</v>
      </c>
      <c r="D24">
        <v>21216</v>
      </c>
      <c r="E24">
        <v>0</v>
      </c>
      <c r="G24" t="s">
        <v>107</v>
      </c>
      <c r="H24" s="24">
        <v>9000</v>
      </c>
    </row>
    <row r="25" spans="1:8" ht="12">
      <c r="A25" t="s">
        <v>96</v>
      </c>
      <c r="C25">
        <v>0</v>
      </c>
      <c r="D25">
        <v>33600</v>
      </c>
      <c r="E25">
        <v>0</v>
      </c>
      <c r="G25" t="s">
        <v>63</v>
      </c>
      <c r="H25" s="24">
        <v>30000</v>
      </c>
    </row>
    <row r="26" spans="1:8" ht="12">
      <c r="A26" t="s">
        <v>37</v>
      </c>
      <c r="C26">
        <v>0</v>
      </c>
      <c r="D26">
        <v>6240</v>
      </c>
      <c r="E26">
        <v>0</v>
      </c>
      <c r="G26" t="s">
        <v>110</v>
      </c>
      <c r="H26" s="24">
        <v>15000</v>
      </c>
    </row>
    <row r="27" spans="1:8" ht="12">
      <c r="A27" t="s">
        <v>99</v>
      </c>
      <c r="C27">
        <v>55735.68</v>
      </c>
      <c r="D27">
        <v>195915.2</v>
      </c>
      <c r="E27">
        <v>0</v>
      </c>
      <c r="G27" t="s">
        <v>49</v>
      </c>
      <c r="H27" s="24">
        <v>12000</v>
      </c>
    </row>
    <row r="28" spans="5:8" ht="12">
      <c r="E28">
        <v>0</v>
      </c>
      <c r="G28" t="s">
        <v>1</v>
      </c>
      <c r="H28" s="24">
        <v>7500</v>
      </c>
    </row>
    <row r="29" spans="1:8" ht="12">
      <c r="A29" t="s">
        <v>98</v>
      </c>
      <c r="E29">
        <v>4000</v>
      </c>
      <c r="G29" t="s">
        <v>35</v>
      </c>
      <c r="H29" s="24">
        <v>51500</v>
      </c>
    </row>
    <row r="30" spans="1:8" ht="12">
      <c r="A30" t="s">
        <v>100</v>
      </c>
      <c r="C30">
        <v>0</v>
      </c>
      <c r="D30">
        <v>0</v>
      </c>
      <c r="E30">
        <v>0</v>
      </c>
      <c r="G30" t="s">
        <v>112</v>
      </c>
      <c r="H30" s="24">
        <v>12000</v>
      </c>
    </row>
    <row r="31" spans="1:8" ht="12">
      <c r="A31" t="s">
        <v>101</v>
      </c>
      <c r="C31">
        <v>0</v>
      </c>
      <c r="D31">
        <v>0</v>
      </c>
      <c r="E31">
        <v>0</v>
      </c>
      <c r="G31" t="s">
        <v>60</v>
      </c>
      <c r="H31" s="24">
        <v>30000</v>
      </c>
    </row>
    <row r="32" spans="1:8" ht="12">
      <c r="A32" t="s">
        <v>10</v>
      </c>
      <c r="C32">
        <v>0</v>
      </c>
      <c r="D32">
        <v>0</v>
      </c>
      <c r="E32">
        <v>0</v>
      </c>
      <c r="G32" t="s">
        <v>61</v>
      </c>
      <c r="H32" s="24">
        <v>10800</v>
      </c>
    </row>
    <row r="33" spans="1:8" ht="12">
      <c r="A33" t="s">
        <v>113</v>
      </c>
      <c r="C33">
        <v>0</v>
      </c>
      <c r="D33">
        <v>0</v>
      </c>
      <c r="E33">
        <v>18250</v>
      </c>
      <c r="G33" t="s">
        <v>115</v>
      </c>
      <c r="H33" s="24">
        <v>30000</v>
      </c>
    </row>
    <row r="34" spans="1:8" ht="12">
      <c r="A34" t="s">
        <v>102</v>
      </c>
      <c r="D34">
        <v>0</v>
      </c>
      <c r="E34">
        <v>3164</v>
      </c>
      <c r="G34" t="s">
        <v>0</v>
      </c>
      <c r="H34" s="24">
        <v>15000</v>
      </c>
    </row>
    <row r="35" spans="1:8" ht="12">
      <c r="A35" t="s">
        <v>103</v>
      </c>
      <c r="C35">
        <v>2000</v>
      </c>
      <c r="D35">
        <v>2000</v>
      </c>
      <c r="E35">
        <v>0</v>
      </c>
      <c r="G35" t="s">
        <v>62</v>
      </c>
      <c r="H35" s="24">
        <v>35000</v>
      </c>
    </row>
    <row r="36" spans="1:8" ht="12">
      <c r="A36" t="s">
        <v>48</v>
      </c>
      <c r="C36">
        <v>0</v>
      </c>
      <c r="E36">
        <v>0</v>
      </c>
      <c r="G36" t="s">
        <v>4</v>
      </c>
      <c r="H36" s="24">
        <v>6000</v>
      </c>
    </row>
    <row r="37" spans="1:8" ht="12">
      <c r="A37" t="s">
        <v>104</v>
      </c>
      <c r="C37">
        <v>0</v>
      </c>
      <c r="D37">
        <v>0</v>
      </c>
      <c r="E37">
        <v>10000</v>
      </c>
      <c r="G37" t="s">
        <v>5</v>
      </c>
      <c r="H37" s="24">
        <v>15000</v>
      </c>
    </row>
    <row r="38" spans="1:8" ht="12">
      <c r="A38" t="s">
        <v>105</v>
      </c>
      <c r="C38">
        <v>0</v>
      </c>
      <c r="D38">
        <v>0</v>
      </c>
      <c r="E38">
        <v>0</v>
      </c>
      <c r="G38" t="s">
        <v>6</v>
      </c>
      <c r="H38" s="24">
        <v>12000</v>
      </c>
    </row>
    <row r="39" spans="1:9" ht="12">
      <c r="A39" t="s">
        <v>106</v>
      </c>
      <c r="C39">
        <v>0</v>
      </c>
      <c r="D39">
        <v>18250</v>
      </c>
      <c r="E39">
        <v>2500</v>
      </c>
      <c r="H39" s="3" t="s">
        <v>64</v>
      </c>
      <c r="I39" s="29">
        <f>SUM(H22:H38)</f>
        <v>343800</v>
      </c>
    </row>
    <row r="40" spans="1:8" ht="12">
      <c r="A40" t="s">
        <v>107</v>
      </c>
      <c r="C40">
        <v>3164</v>
      </c>
      <c r="D40">
        <v>0</v>
      </c>
      <c r="E40">
        <v>0</v>
      </c>
      <c r="F40" s="3" t="s">
        <v>36</v>
      </c>
      <c r="H40" s="24"/>
    </row>
    <row r="41" spans="1:8" ht="12">
      <c r="A41" t="s">
        <v>108</v>
      </c>
      <c r="C41">
        <v>0</v>
      </c>
      <c r="D41">
        <v>0</v>
      </c>
      <c r="E41">
        <v>0</v>
      </c>
      <c r="G41" t="s">
        <v>58</v>
      </c>
      <c r="H41" s="24">
        <v>80000</v>
      </c>
    </row>
    <row r="42" spans="1:9" ht="12">
      <c r="A42" t="s">
        <v>109</v>
      </c>
      <c r="C42">
        <v>0</v>
      </c>
      <c r="D42">
        <v>0</v>
      </c>
      <c r="E42">
        <v>4000</v>
      </c>
      <c r="H42" s="3" t="s">
        <v>65</v>
      </c>
      <c r="I42" s="29">
        <f>SUM(H41:H41)</f>
        <v>80000</v>
      </c>
    </row>
    <row r="43" spans="1:9" ht="12">
      <c r="A43" t="s">
        <v>110</v>
      </c>
      <c r="C43">
        <v>10000</v>
      </c>
      <c r="D43">
        <v>0</v>
      </c>
      <c r="E43">
        <v>15000</v>
      </c>
      <c r="H43" s="3"/>
      <c r="I43" s="27"/>
    </row>
    <row r="44" spans="1:9" ht="12">
      <c r="A44" t="s">
        <v>49</v>
      </c>
      <c r="C44">
        <v>0</v>
      </c>
      <c r="E44">
        <v>3600</v>
      </c>
      <c r="H44" s="3" t="s">
        <v>41</v>
      </c>
      <c r="I44" s="27">
        <f>SUM(I20,I39,I42)</f>
        <v>1308300</v>
      </c>
    </row>
    <row r="45" spans="1:8" ht="12">
      <c r="A45" t="s">
        <v>1</v>
      </c>
      <c r="C45">
        <v>2500</v>
      </c>
      <c r="D45">
        <v>0</v>
      </c>
      <c r="E45">
        <v>50000</v>
      </c>
      <c r="H45" s="3"/>
    </row>
    <row r="46" spans="1:8" ht="12">
      <c r="A46" t="s">
        <v>35</v>
      </c>
      <c r="C46">
        <v>0</v>
      </c>
      <c r="D46">
        <v>0</v>
      </c>
      <c r="E46">
        <v>0</v>
      </c>
      <c r="H46" s="12"/>
    </row>
    <row r="47" spans="1:5" ht="12">
      <c r="A47" t="s">
        <v>111</v>
      </c>
      <c r="C47">
        <v>0</v>
      </c>
      <c r="D47">
        <v>0</v>
      </c>
      <c r="E47">
        <v>0</v>
      </c>
    </row>
    <row r="48" spans="1:5" ht="12">
      <c r="A48" t="s">
        <v>112</v>
      </c>
      <c r="C48">
        <v>4000</v>
      </c>
      <c r="D48">
        <v>0</v>
      </c>
      <c r="E48">
        <v>10000</v>
      </c>
    </row>
    <row r="49" spans="1:5" ht="12">
      <c r="A49" t="s">
        <v>7</v>
      </c>
      <c r="C49">
        <v>15000</v>
      </c>
      <c r="D49">
        <v>0</v>
      </c>
      <c r="E49">
        <v>2000</v>
      </c>
    </row>
    <row r="50" spans="1:5" ht="12">
      <c r="A50" t="s">
        <v>2</v>
      </c>
      <c r="C50">
        <v>3600</v>
      </c>
      <c r="D50">
        <v>0</v>
      </c>
      <c r="E50">
        <v>0</v>
      </c>
    </row>
    <row r="51" spans="1:5" ht="12">
      <c r="A51" t="s">
        <v>115</v>
      </c>
      <c r="C51">
        <v>5000</v>
      </c>
      <c r="D51">
        <v>45000</v>
      </c>
      <c r="E51">
        <v>4000</v>
      </c>
    </row>
    <row r="52" spans="1:5" ht="12">
      <c r="A52" t="s">
        <v>0</v>
      </c>
      <c r="C52">
        <v>0</v>
      </c>
      <c r="D52">
        <v>0</v>
      </c>
      <c r="E52">
        <v>126514</v>
      </c>
    </row>
    <row r="53" spans="1:5" ht="12">
      <c r="A53" t="s">
        <v>3</v>
      </c>
      <c r="C53" t="s">
        <v>85</v>
      </c>
      <c r="D53">
        <v>0</v>
      </c>
      <c r="E53" t="s">
        <v>85</v>
      </c>
    </row>
    <row r="54" spans="1:5" ht="12">
      <c r="A54" t="s">
        <v>9</v>
      </c>
      <c r="C54">
        <v>5000</v>
      </c>
      <c r="D54">
        <v>5000</v>
      </c>
      <c r="E54" t="s">
        <v>85</v>
      </c>
    </row>
    <row r="55" spans="1:5" ht="12">
      <c r="A55" t="s">
        <v>4</v>
      </c>
      <c r="C55" t="s">
        <v>85</v>
      </c>
      <c r="D55">
        <v>2000</v>
      </c>
      <c r="E55">
        <v>50000</v>
      </c>
    </row>
    <row r="56" spans="1:5" ht="12">
      <c r="A56" t="s">
        <v>5</v>
      </c>
      <c r="C56">
        <v>0</v>
      </c>
      <c r="D56">
        <v>0</v>
      </c>
      <c r="E56">
        <v>0</v>
      </c>
    </row>
    <row r="57" spans="1:9" ht="12">
      <c r="A57" t="s">
        <v>6</v>
      </c>
      <c r="C57">
        <v>4000</v>
      </c>
      <c r="D57">
        <v>0</v>
      </c>
      <c r="E57">
        <v>0</v>
      </c>
      <c r="I57" s="27"/>
    </row>
    <row r="58" spans="1:5" ht="12">
      <c r="A58" t="s">
        <v>34</v>
      </c>
      <c r="C58">
        <v>54264</v>
      </c>
      <c r="D58">
        <v>72250</v>
      </c>
      <c r="E58">
        <v>50000</v>
      </c>
    </row>
    <row r="59" ht="12">
      <c r="C59">
        <v>37600</v>
      </c>
    </row>
    <row r="60" spans="1:5" ht="12">
      <c r="A60" t="s">
        <v>36</v>
      </c>
      <c r="E60">
        <v>355000</v>
      </c>
    </row>
    <row r="61" spans="1:5" ht="12">
      <c r="A61" t="s">
        <v>46</v>
      </c>
      <c r="C61">
        <v>0</v>
      </c>
      <c r="D61">
        <v>50000</v>
      </c>
      <c r="E61">
        <v>-428164.88</v>
      </c>
    </row>
    <row r="62" spans="1:5" ht="12">
      <c r="A62" t="s">
        <v>45</v>
      </c>
      <c r="C62">
        <v>0</v>
      </c>
      <c r="E62">
        <v>-73164.88</v>
      </c>
    </row>
    <row r="63" spans="1:4" ht="12">
      <c r="A63" t="s">
        <v>47</v>
      </c>
      <c r="C63">
        <v>0</v>
      </c>
      <c r="D63">
        <v>0</v>
      </c>
    </row>
    <row r="64" spans="1:4" ht="12">
      <c r="A64" t="s">
        <v>38</v>
      </c>
      <c r="C64">
        <v>0</v>
      </c>
      <c r="D64">
        <v>50000</v>
      </c>
    </row>
    <row r="66" ht="12">
      <c r="A66" t="s">
        <v>40</v>
      </c>
    </row>
    <row r="67" ht="12">
      <c r="A67" t="s">
        <v>41</v>
      </c>
    </row>
    <row r="68" ht="12">
      <c r="A68" t="s">
        <v>42</v>
      </c>
    </row>
  </sheetData>
  <sheetProtection/>
  <printOptions/>
  <pageMargins left="0.75" right="0.75" top="1" bottom="1" header="0.5" footer="0.5"/>
  <pageSetup orientation="portrait" paperSize="9"/>
  <headerFooter alignWithMargins="0">
    <oddHeader xml:space="preserve">&amp;CColorado Community Paramedic
Pilot Project 2011
Budget&amp;RFiscal Agent:
Western Eagle County 
Ambulance District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E14" sqref="A1:E14"/>
    </sheetView>
  </sheetViews>
  <sheetFormatPr defaultColWidth="8.8515625" defaultRowHeight="12.75"/>
  <cols>
    <col min="1" max="1" width="31.8515625" style="0" bestFit="1" customWidth="1"/>
    <col min="2" max="2" width="11.140625" style="0" bestFit="1" customWidth="1"/>
  </cols>
  <sheetData>
    <row r="2" spans="1:2" ht="12">
      <c r="A2" t="s">
        <v>71</v>
      </c>
      <c r="B2" s="2">
        <v>10400</v>
      </c>
    </row>
    <row r="3" spans="1:3" ht="12">
      <c r="A3" t="s">
        <v>68</v>
      </c>
      <c r="B3" s="2">
        <v>4000</v>
      </c>
      <c r="C3" t="s">
        <v>69</v>
      </c>
    </row>
    <row r="4" spans="1:2" ht="12">
      <c r="A4" t="s">
        <v>74</v>
      </c>
      <c r="B4" s="2">
        <f>31*30*8*5</f>
        <v>37200</v>
      </c>
    </row>
    <row r="5" spans="1:5" ht="12">
      <c r="A5" t="s">
        <v>70</v>
      </c>
      <c r="B5" s="2">
        <f>C5*2</f>
        <v>22464.000000000004</v>
      </c>
      <c r="C5">
        <f>6*12*52*0.05*60</f>
        <v>11232.000000000002</v>
      </c>
      <c r="D5" t="s">
        <v>72</v>
      </c>
      <c r="E5" t="s">
        <v>73</v>
      </c>
    </row>
    <row r="6" spans="1:2" ht="12">
      <c r="A6" t="s">
        <v>8</v>
      </c>
      <c r="B6" s="23">
        <f>SUM(B2:B5)</f>
        <v>74064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SeanC</dc:creator>
  <cp:keywords/>
  <dc:description/>
  <cp:lastModifiedBy>Chris Montera</cp:lastModifiedBy>
  <cp:lastPrinted>2010-03-18T22:34:28Z</cp:lastPrinted>
  <dcterms:created xsi:type="dcterms:W3CDTF">2006-03-05T16:23:51Z</dcterms:created>
  <dcterms:modified xsi:type="dcterms:W3CDTF">2016-08-14T22:20:24Z</dcterms:modified>
  <cp:category/>
  <cp:version/>
  <cp:contentType/>
  <cp:contentStatus/>
</cp:coreProperties>
</file>